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440" windowHeight="10545"/>
  </bookViews>
  <sheets>
    <sheet name="Furlough-Pay-Calculator" sheetId="1" r:id="rId1"/>
  </sheets>
  <definedNames>
    <definedName name="_xlnm.Print_Area" localSheetId="0">'Furlough-Pay-Calculator'!$A$1:$R$44</definedName>
    <definedName name="valuevx">42.314159</definedName>
  </definedNames>
  <calcPr calcId="125725"/>
</workbook>
</file>

<file path=xl/calcChain.xml><?xml version="1.0" encoding="utf-8"?>
<calcChain xmlns="http://schemas.openxmlformats.org/spreadsheetml/2006/main">
  <c r="C41" i="1"/>
  <c r="C40"/>
  <c r="F41"/>
  <c r="F40"/>
  <c r="K35"/>
  <c r="K34"/>
  <c r="I25"/>
  <c r="Q25" s="1"/>
  <c r="Q27" s="1"/>
  <c r="F39" s="1"/>
  <c r="F38"/>
  <c r="F37"/>
  <c r="F35"/>
  <c r="F34"/>
  <c r="Q8"/>
  <c r="Q4"/>
  <c r="I36" l="1"/>
  <c r="Q29"/>
  <c r="I35"/>
  <c r="I38"/>
  <c r="Q31"/>
  <c r="I37"/>
  <c r="I34"/>
  <c r="Q6"/>
  <c r="I16" l="1"/>
  <c r="I17"/>
  <c r="F28"/>
  <c r="F18"/>
  <c r="Q10" s="1"/>
  <c r="I15"/>
  <c r="I13" l="1"/>
  <c r="I14"/>
  <c r="F7" l="1"/>
  <c r="I28" s="1"/>
</calcChain>
</file>

<file path=xl/sharedStrings.xml><?xml version="1.0" encoding="utf-8"?>
<sst xmlns="http://schemas.openxmlformats.org/spreadsheetml/2006/main" count="48" uniqueCount="30">
  <si>
    <t>Furlough Days</t>
  </si>
  <si>
    <t>FEGLI</t>
  </si>
  <si>
    <t>FSA - HC</t>
  </si>
  <si>
    <t>MIL DEPOSIT</t>
  </si>
  <si>
    <t>FEHB</t>
  </si>
  <si>
    <t>DENTAL</t>
  </si>
  <si>
    <t>OTHER</t>
  </si>
  <si>
    <t>RETIRE, FERS</t>
  </si>
  <si>
    <t>TAX, STATE</t>
  </si>
  <si>
    <t>TAX, FEDERAL</t>
  </si>
  <si>
    <t>MEDICARE</t>
  </si>
  <si>
    <t>OASDI (Social Security)</t>
  </si>
  <si>
    <t>Elective Deductions</t>
  </si>
  <si>
    <t>TSP Savings</t>
  </si>
  <si>
    <t>Bi-Weekly Salary (GROSS)</t>
  </si>
  <si>
    <t>Standard Deductions</t>
  </si>
  <si>
    <t>New take home pay</t>
  </si>
  <si>
    <t>Hourly Rate</t>
  </si>
  <si>
    <t>Non-Taxable Wages</t>
  </si>
  <si>
    <t>Tax Deferred Wages</t>
  </si>
  <si>
    <t>Furlough Pay</t>
  </si>
  <si>
    <t>Current Take Home Pay</t>
  </si>
  <si>
    <t>Delta Per Pay Period</t>
  </si>
  <si>
    <t>Furlough Bi-Weekly Pay</t>
  </si>
  <si>
    <t>Current Bi-Weekly Pay</t>
  </si>
  <si>
    <t>(Input the number of days per pay period you will be off without pay)</t>
  </si>
  <si>
    <t xml:space="preserve">  FERS = 6.2%, CSRS = 0%</t>
  </si>
  <si>
    <t xml:space="preserve">  FERS prior to 2013 = .8%, after 2013 = 3.1%
  CSRS = 7%, 7.5% or 8%</t>
  </si>
  <si>
    <t xml:space="preserve">  Change percentage until tax deduction
  matches current LES</t>
  </si>
  <si>
    <t>RETIREMENT PLAN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</si>
</sst>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sz val="8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164" fontId="2" fillId="3" borderId="0" xfId="0" applyNumberFormat="1" applyFont="1" applyFill="1" applyBorder="1"/>
    <xf numFmtId="164" fontId="2" fillId="4" borderId="0" xfId="0" applyNumberFormat="1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0" xfId="0" applyFont="1" applyFill="1" applyBorder="1"/>
    <xf numFmtId="164" fontId="2" fillId="5" borderId="0" xfId="0" applyNumberFormat="1" applyFont="1" applyFill="1" applyBorder="1"/>
    <xf numFmtId="0" fontId="2" fillId="5" borderId="5" xfId="0" applyFont="1" applyFill="1" applyBorder="1"/>
    <xf numFmtId="10" fontId="2" fillId="5" borderId="0" xfId="0" applyNumberFormat="1" applyFont="1" applyFill="1" applyBorder="1"/>
    <xf numFmtId="10" fontId="2" fillId="5" borderId="5" xfId="0" applyNumberFormat="1" applyFont="1" applyFill="1" applyBorder="1"/>
    <xf numFmtId="9" fontId="2" fillId="5" borderId="0" xfId="0" applyNumberFormat="1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0" xfId="0" applyFont="1" applyFill="1" applyBorder="1"/>
    <xf numFmtId="164" fontId="2" fillId="6" borderId="0" xfId="0" applyNumberFormat="1" applyFont="1" applyFill="1" applyBorder="1"/>
    <xf numFmtId="0" fontId="2" fillId="6" borderId="5" xfId="0" applyFont="1" applyFill="1" applyBorder="1"/>
    <xf numFmtId="10" fontId="2" fillId="6" borderId="0" xfId="0" applyNumberFormat="1" applyFont="1" applyFill="1" applyBorder="1"/>
    <xf numFmtId="9" fontId="2" fillId="6" borderId="0" xfId="0" applyNumberFormat="1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164" fontId="2" fillId="7" borderId="0" xfId="0" applyNumberFormat="1" applyFont="1" applyFill="1" applyBorder="1"/>
    <xf numFmtId="164" fontId="2" fillId="2" borderId="0" xfId="0" applyNumberFormat="1" applyFont="1" applyFill="1" applyBorder="1" applyProtection="1"/>
    <xf numFmtId="10" fontId="2" fillId="0" borderId="9" xfId="0" applyNumberFormat="1" applyFont="1" applyFill="1" applyBorder="1" applyProtection="1">
      <protection locked="0"/>
    </xf>
    <xf numFmtId="164" fontId="2" fillId="0" borderId="9" xfId="0" applyNumberFormat="1" applyFont="1" applyFill="1" applyBorder="1" applyProtection="1">
      <protection locked="0"/>
    </xf>
    <xf numFmtId="9" fontId="2" fillId="0" borderId="9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0" fontId="2" fillId="0" borderId="9" xfId="0" applyFont="1" applyFill="1" applyBorder="1"/>
    <xf numFmtId="165" fontId="2" fillId="0" borderId="9" xfId="0" applyNumberFormat="1" applyFont="1" applyFill="1" applyBorder="1" applyProtection="1">
      <protection locked="0"/>
    </xf>
    <xf numFmtId="0" fontId="4" fillId="8" borderId="0" xfId="0" applyFont="1" applyFill="1" applyBorder="1" applyAlignment="1">
      <alignment horizontal="center"/>
    </xf>
    <xf numFmtId="0" fontId="2" fillId="8" borderId="0" xfId="0" applyFont="1" applyFill="1" applyBorder="1"/>
    <xf numFmtId="10" fontId="2" fillId="8" borderId="0" xfId="0" applyNumberFormat="1" applyFont="1" applyFill="1" applyBorder="1"/>
    <xf numFmtId="0" fontId="2" fillId="8" borderId="0" xfId="0" applyFont="1" applyFill="1"/>
    <xf numFmtId="0" fontId="5" fillId="6" borderId="5" xfId="0" applyFont="1" applyFill="1" applyBorder="1"/>
    <xf numFmtId="0" fontId="6" fillId="6" borderId="5" xfId="0" applyFont="1" applyFill="1" applyBorder="1"/>
    <xf numFmtId="0" fontId="6" fillId="5" borderId="0" xfId="0" applyFont="1" applyFill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6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10" fontId="6" fillId="6" borderId="5" xfId="0" applyNumberFormat="1" applyFont="1" applyFill="1" applyBorder="1" applyAlignment="1">
      <alignment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Percent 2" xfId="5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88900</xdr:colOff>
      <xdr:row>2</xdr:row>
      <xdr:rowOff>120650</xdr:rowOff>
    </xdr:from>
    <xdr:to>
      <xdr:col>10</xdr:col>
      <xdr:colOff>127000</xdr:colOff>
      <xdr:row>4</xdr:row>
      <xdr:rowOff>50800</xdr:rowOff>
    </xdr:to>
    <xdr:sp macro="" textlink="">
      <xdr:nvSpPr>
        <xdr:cNvPr id="2" name="Diamond 1"/>
        <xdr:cNvSpPr/>
      </xdr:nvSpPr>
      <xdr:spPr>
        <a:xfrm>
          <a:off x="4838700" y="47625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1</a:t>
          </a:r>
          <a:endParaRPr lang="en-US" sz="1050"/>
        </a:p>
      </xdr:txBody>
    </xdr:sp>
    <xdr:clientData/>
  </xdr:twoCellAnchor>
  <xdr:twoCellAnchor>
    <xdr:from>
      <xdr:col>5</xdr:col>
      <xdr:colOff>165100</xdr:colOff>
      <xdr:row>10</xdr:row>
      <xdr:rowOff>19050</xdr:rowOff>
    </xdr:from>
    <xdr:to>
      <xdr:col>5</xdr:col>
      <xdr:colOff>412750</xdr:colOff>
      <xdr:row>11</xdr:row>
      <xdr:rowOff>107950</xdr:rowOff>
    </xdr:to>
    <xdr:sp macro="" textlink="">
      <xdr:nvSpPr>
        <xdr:cNvPr id="3" name="Diamond 2"/>
        <xdr:cNvSpPr/>
      </xdr:nvSpPr>
      <xdr:spPr>
        <a:xfrm>
          <a:off x="2120900" y="155575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2</a:t>
          </a:r>
          <a:endParaRPr lang="en-US" sz="1050"/>
        </a:p>
      </xdr:txBody>
    </xdr:sp>
    <xdr:clientData/>
  </xdr:twoCellAnchor>
  <xdr:twoCellAnchor>
    <xdr:from>
      <xdr:col>11</xdr:col>
      <xdr:colOff>12700</xdr:colOff>
      <xdr:row>12</xdr:row>
      <xdr:rowOff>44450</xdr:rowOff>
    </xdr:from>
    <xdr:to>
      <xdr:col>12</xdr:col>
      <xdr:colOff>38100</xdr:colOff>
      <xdr:row>13</xdr:row>
      <xdr:rowOff>127000</xdr:rowOff>
    </xdr:to>
    <xdr:sp macro="" textlink="">
      <xdr:nvSpPr>
        <xdr:cNvPr id="4" name="Diamond 3"/>
        <xdr:cNvSpPr/>
      </xdr:nvSpPr>
      <xdr:spPr>
        <a:xfrm>
          <a:off x="5505450" y="187960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3</a:t>
          </a:r>
          <a:endParaRPr lang="en-US" sz="1050"/>
        </a:p>
      </xdr:txBody>
    </xdr:sp>
    <xdr:clientData/>
  </xdr:twoCellAnchor>
  <xdr:twoCellAnchor>
    <xdr:from>
      <xdr:col>11</xdr:col>
      <xdr:colOff>12700</xdr:colOff>
      <xdr:row>14</xdr:row>
      <xdr:rowOff>95250</xdr:rowOff>
    </xdr:from>
    <xdr:to>
      <xdr:col>12</xdr:col>
      <xdr:colOff>38100</xdr:colOff>
      <xdr:row>16</xdr:row>
      <xdr:rowOff>25400</xdr:rowOff>
    </xdr:to>
    <xdr:sp macro="" textlink="">
      <xdr:nvSpPr>
        <xdr:cNvPr id="5" name="Diamond 4"/>
        <xdr:cNvSpPr/>
      </xdr:nvSpPr>
      <xdr:spPr>
        <a:xfrm>
          <a:off x="5505450" y="223520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4</a:t>
          </a:r>
          <a:endParaRPr lang="en-US" sz="1050"/>
        </a:p>
      </xdr:txBody>
    </xdr:sp>
    <xdr:clientData/>
  </xdr:twoCellAnchor>
  <xdr:twoCellAnchor>
    <xdr:from>
      <xdr:col>11</xdr:col>
      <xdr:colOff>19050</xdr:colOff>
      <xdr:row>16</xdr:row>
      <xdr:rowOff>25400</xdr:rowOff>
    </xdr:from>
    <xdr:to>
      <xdr:col>12</xdr:col>
      <xdr:colOff>44450</xdr:colOff>
      <xdr:row>17</xdr:row>
      <xdr:rowOff>107950</xdr:rowOff>
    </xdr:to>
    <xdr:sp macro="" textlink="">
      <xdr:nvSpPr>
        <xdr:cNvPr id="6" name="Diamond 5"/>
        <xdr:cNvSpPr/>
      </xdr:nvSpPr>
      <xdr:spPr>
        <a:xfrm>
          <a:off x="5511800" y="247015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5</a:t>
          </a:r>
          <a:endParaRPr lang="en-US" sz="1050"/>
        </a:p>
      </xdr:txBody>
    </xdr:sp>
    <xdr:clientData/>
  </xdr:twoCellAnchor>
  <xdr:twoCellAnchor>
    <xdr:from>
      <xdr:col>6</xdr:col>
      <xdr:colOff>44450</xdr:colOff>
      <xdr:row>23</xdr:row>
      <xdr:rowOff>71315</xdr:rowOff>
    </xdr:from>
    <xdr:to>
      <xdr:col>6</xdr:col>
      <xdr:colOff>292100</xdr:colOff>
      <xdr:row>25</xdr:row>
      <xdr:rowOff>1465</xdr:rowOff>
    </xdr:to>
    <xdr:sp macro="" textlink="">
      <xdr:nvSpPr>
        <xdr:cNvPr id="7" name="Diamond 6"/>
        <xdr:cNvSpPr/>
      </xdr:nvSpPr>
      <xdr:spPr>
        <a:xfrm>
          <a:off x="2520950" y="3793392"/>
          <a:ext cx="247650" cy="237881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6</a:t>
          </a:r>
          <a:endParaRPr lang="en-US" sz="1050"/>
        </a:p>
      </xdr:txBody>
    </xdr:sp>
    <xdr:clientData/>
  </xdr:twoCellAnchor>
  <xdr:twoCellAnchor>
    <xdr:from>
      <xdr:col>3</xdr:col>
      <xdr:colOff>107950</xdr:colOff>
      <xdr:row>36</xdr:row>
      <xdr:rowOff>38100</xdr:rowOff>
    </xdr:from>
    <xdr:to>
      <xdr:col>3</xdr:col>
      <xdr:colOff>355600</xdr:colOff>
      <xdr:row>37</xdr:row>
      <xdr:rowOff>127000</xdr:rowOff>
    </xdr:to>
    <xdr:sp macro="" textlink="">
      <xdr:nvSpPr>
        <xdr:cNvPr id="8" name="Diamond 7"/>
        <xdr:cNvSpPr/>
      </xdr:nvSpPr>
      <xdr:spPr>
        <a:xfrm>
          <a:off x="1466850" y="5524500"/>
          <a:ext cx="247650" cy="234950"/>
        </a:xfrm>
        <a:prstGeom prst="diamond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900"/>
            <a:t>7</a:t>
          </a:r>
          <a:endParaRPr 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42"/>
  <sheetViews>
    <sheetView tabSelected="1" topLeftCell="A13" zoomScale="130" zoomScaleNormal="130" workbookViewId="0">
      <selection activeCell="F13" sqref="F13"/>
    </sheetView>
  </sheetViews>
  <sheetFormatPr defaultColWidth="9.33203125" defaultRowHeight="11.25"/>
  <cols>
    <col min="1" max="1" width="3.5" style="1" customWidth="1"/>
    <col min="2" max="2" width="3.33203125" style="1" customWidth="1"/>
    <col min="3" max="3" width="16.83203125" style="1" bestFit="1" customWidth="1"/>
    <col min="4" max="4" width="7.1640625" style="1" customWidth="1"/>
    <col min="5" max="5" width="3.1640625" style="1" customWidth="1"/>
    <col min="6" max="7" width="9.33203125" style="1"/>
    <col min="8" max="8" width="20.83203125" style="1" bestFit="1" customWidth="1"/>
    <col min="9" max="9" width="9.33203125" style="1"/>
    <col min="10" max="10" width="3.6640625" style="1" customWidth="1"/>
    <col min="11" max="11" width="9.33203125" style="1"/>
    <col min="12" max="12" width="3.83203125" style="1" customWidth="1"/>
    <col min="13" max="13" width="38.33203125" style="1" bestFit="1" customWidth="1"/>
    <col min="14" max="15" width="3.83203125" style="43" hidden="1" customWidth="1"/>
    <col min="16" max="16" width="16.83203125" style="1" hidden="1" customWidth="1"/>
    <col min="17" max="17" width="9.33203125" style="1" hidden="1" customWidth="1"/>
    <col min="18" max="18" width="3.83203125" style="1" hidden="1" customWidth="1"/>
    <col min="19" max="16384" width="9.33203125" style="1"/>
  </cols>
  <sheetData>
    <row r="2" spans="2:18" ht="21.75" thickBot="1">
      <c r="B2" s="47" t="s">
        <v>24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  <c r="N2" s="40"/>
      <c r="O2" s="40"/>
    </row>
    <row r="3" spans="2:18" ht="12" thickBo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41"/>
      <c r="O3" s="41"/>
    </row>
    <row r="4" spans="2:18" ht="12" thickBot="1">
      <c r="B4" s="22"/>
      <c r="C4" s="23"/>
      <c r="D4" s="23"/>
      <c r="E4" s="23"/>
      <c r="F4" s="23"/>
      <c r="G4" s="23"/>
      <c r="H4" s="23" t="s">
        <v>14</v>
      </c>
      <c r="I4" s="34">
        <v>3252</v>
      </c>
      <c r="J4" s="24"/>
      <c r="K4" s="23"/>
      <c r="L4" s="23"/>
      <c r="M4" s="25"/>
      <c r="N4" s="41"/>
      <c r="O4" s="41"/>
      <c r="P4" s="1" t="s">
        <v>17</v>
      </c>
      <c r="Q4" s="2">
        <f>I4/80</f>
        <v>40.65</v>
      </c>
    </row>
    <row r="5" spans="2:18">
      <c r="B5" s="22"/>
      <c r="C5" s="23"/>
      <c r="D5" s="23"/>
      <c r="E5" s="23"/>
      <c r="F5" s="23"/>
      <c r="G5" s="23"/>
      <c r="H5" s="23"/>
      <c r="I5" s="24"/>
      <c r="J5" s="24"/>
      <c r="K5" s="23"/>
      <c r="L5" s="23"/>
      <c r="M5" s="25"/>
      <c r="N5" s="41"/>
      <c r="O5" s="41"/>
    </row>
    <row r="6" spans="2:18">
      <c r="B6" s="22"/>
      <c r="C6" s="23"/>
      <c r="D6" s="23"/>
      <c r="E6" s="23"/>
      <c r="F6" s="23"/>
      <c r="G6" s="23"/>
      <c r="H6" s="23"/>
      <c r="I6" s="24"/>
      <c r="J6" s="24"/>
      <c r="K6" s="23"/>
      <c r="L6" s="23"/>
      <c r="M6" s="25"/>
      <c r="N6" s="41"/>
      <c r="O6" s="41"/>
      <c r="P6" s="1" t="s">
        <v>20</v>
      </c>
      <c r="Q6" s="2">
        <f>I4-(F4*8*Q4)</f>
        <v>3252</v>
      </c>
    </row>
    <row r="7" spans="2:18">
      <c r="B7" s="22"/>
      <c r="C7" s="23" t="s">
        <v>21</v>
      </c>
      <c r="D7" s="23"/>
      <c r="E7" s="23"/>
      <c r="F7" s="4">
        <f>Q6-F13-F14-F15-F16-F17-F18-F19-F20-I13-I14-I15-I16-I17</f>
        <v>1362.1426999999999</v>
      </c>
      <c r="G7" s="23"/>
      <c r="H7" s="23"/>
      <c r="I7" s="24"/>
      <c r="J7" s="24"/>
      <c r="K7" s="23"/>
      <c r="L7" s="23"/>
      <c r="M7" s="25"/>
      <c r="N7" s="41"/>
      <c r="O7" s="41"/>
    </row>
    <row r="8" spans="2:18">
      <c r="B8" s="22"/>
      <c r="C8" s="23"/>
      <c r="D8" s="23"/>
      <c r="E8" s="23"/>
      <c r="F8" s="23"/>
      <c r="G8" s="23"/>
      <c r="H8" s="23"/>
      <c r="I8" s="24"/>
      <c r="J8" s="24"/>
      <c r="K8" s="23"/>
      <c r="L8" s="23"/>
      <c r="M8" s="25"/>
      <c r="N8" s="41"/>
      <c r="O8" s="41"/>
      <c r="P8" s="1" t="s">
        <v>18</v>
      </c>
      <c r="Q8" s="2">
        <f>F14+F16+F17</f>
        <v>203.32</v>
      </c>
    </row>
    <row r="9" spans="2:18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5"/>
      <c r="N9" s="41"/>
      <c r="O9" s="41"/>
    </row>
    <row r="10" spans="2:18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5"/>
      <c r="N10" s="41"/>
      <c r="O10" s="41"/>
      <c r="P10" s="1" t="s">
        <v>19</v>
      </c>
      <c r="Q10" s="2">
        <f>F18</f>
        <v>487.79999999999995</v>
      </c>
    </row>
    <row r="11" spans="2:18">
      <c r="B11" s="22"/>
      <c r="C11" s="23" t="s">
        <v>12</v>
      </c>
      <c r="D11" s="23"/>
      <c r="E11" s="23"/>
      <c r="F11" s="23"/>
      <c r="G11" s="23"/>
      <c r="H11" s="23" t="s">
        <v>15</v>
      </c>
      <c r="I11" s="23"/>
      <c r="J11" s="23"/>
      <c r="K11" s="23"/>
      <c r="L11" s="23"/>
      <c r="M11" s="25"/>
      <c r="N11" s="41"/>
      <c r="O11" s="41"/>
    </row>
    <row r="12" spans="2:18" ht="12" thickBo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5"/>
      <c r="N12" s="41"/>
      <c r="O12" s="41"/>
    </row>
    <row r="13" spans="2:18" ht="12" thickBot="1">
      <c r="B13" s="22"/>
      <c r="C13" s="23" t="s">
        <v>1</v>
      </c>
      <c r="D13" s="23"/>
      <c r="E13" s="23"/>
      <c r="F13" s="34">
        <v>18</v>
      </c>
      <c r="G13" s="23"/>
      <c r="H13" s="23" t="s">
        <v>8</v>
      </c>
      <c r="I13" s="31">
        <f>(Q6-(F14+F16+F17+F18))*K13</f>
        <v>140.8484</v>
      </c>
      <c r="J13" s="24"/>
      <c r="K13" s="33">
        <v>5.5E-2</v>
      </c>
      <c r="L13" s="26"/>
      <c r="M13" s="51" t="s">
        <v>28</v>
      </c>
      <c r="N13" s="42"/>
      <c r="O13" s="42"/>
      <c r="P13" s="3"/>
      <c r="Q13" s="2"/>
    </row>
    <row r="14" spans="2:18" ht="12" thickBot="1">
      <c r="B14" s="22"/>
      <c r="C14" s="23" t="s">
        <v>2</v>
      </c>
      <c r="D14" s="23"/>
      <c r="E14" s="23"/>
      <c r="F14" s="34">
        <v>0</v>
      </c>
      <c r="G14" s="23"/>
      <c r="H14" s="23" t="s">
        <v>9</v>
      </c>
      <c r="I14" s="31">
        <f>(Q6-(F14+F16+F17+F18))*K14</f>
        <v>258.64888000000002</v>
      </c>
      <c r="J14" s="24"/>
      <c r="K14" s="33">
        <v>0.10100000000000001</v>
      </c>
      <c r="L14" s="26"/>
      <c r="M14" s="51"/>
      <c r="N14" s="42"/>
      <c r="O14" s="42"/>
      <c r="P14" s="3"/>
    </row>
    <row r="15" spans="2:18" ht="12" thickBot="1">
      <c r="B15" s="22"/>
      <c r="C15" s="23" t="s">
        <v>3</v>
      </c>
      <c r="D15" s="23"/>
      <c r="E15" s="23"/>
      <c r="F15" s="34">
        <v>0</v>
      </c>
      <c r="G15" s="23"/>
      <c r="H15" s="23" t="s">
        <v>10</v>
      </c>
      <c r="I15" s="31">
        <f>((Q6-(F14+F16+F17)))*0.0145</f>
        <v>44.205860000000001</v>
      </c>
      <c r="J15" s="24"/>
      <c r="K15" s="23"/>
      <c r="L15" s="23"/>
      <c r="M15" s="44"/>
      <c r="N15" s="41"/>
      <c r="O15" s="41"/>
      <c r="R15" s="3"/>
    </row>
    <row r="16" spans="2:18" ht="12" thickBot="1">
      <c r="B16" s="22"/>
      <c r="C16" s="23" t="s">
        <v>4</v>
      </c>
      <c r="D16" s="23"/>
      <c r="E16" s="23"/>
      <c r="F16" s="34">
        <v>138.32</v>
      </c>
      <c r="G16" s="23"/>
      <c r="H16" s="23" t="s">
        <v>11</v>
      </c>
      <c r="I16" s="31">
        <f>((Q6-(F14+F16+F17)))*K16</f>
        <v>189.01815999999999</v>
      </c>
      <c r="J16" s="24"/>
      <c r="K16" s="39">
        <v>6.2E-2</v>
      </c>
      <c r="L16" s="23"/>
      <c r="M16" s="45" t="s">
        <v>26</v>
      </c>
      <c r="N16" s="41"/>
      <c r="O16" s="41"/>
    </row>
    <row r="17" spans="2:17" ht="12" thickBot="1">
      <c r="B17" s="22"/>
      <c r="C17" s="23" t="s">
        <v>5</v>
      </c>
      <c r="D17" s="23"/>
      <c r="E17" s="23"/>
      <c r="F17" s="34">
        <v>65</v>
      </c>
      <c r="G17" s="23"/>
      <c r="H17" s="23" t="s">
        <v>29</v>
      </c>
      <c r="I17" s="31">
        <f>Q6*K17</f>
        <v>26.016000000000002</v>
      </c>
      <c r="J17" s="24"/>
      <c r="K17" s="39">
        <v>8.0000000000000002E-3</v>
      </c>
      <c r="L17" s="23"/>
      <c r="M17" s="49" t="s">
        <v>27</v>
      </c>
      <c r="N17" s="41"/>
      <c r="O17" s="41"/>
      <c r="Q17" s="2"/>
    </row>
    <row r="18" spans="2:17" ht="12" thickBot="1">
      <c r="B18" s="22"/>
      <c r="C18" s="23" t="s">
        <v>13</v>
      </c>
      <c r="D18" s="35">
        <v>0.15</v>
      </c>
      <c r="E18" s="27"/>
      <c r="F18" s="31">
        <f>D18*Q6</f>
        <v>487.79999999999995</v>
      </c>
      <c r="G18" s="23"/>
      <c r="H18" s="23"/>
      <c r="I18" s="23"/>
      <c r="J18" s="23"/>
      <c r="K18" s="23"/>
      <c r="L18" s="23"/>
      <c r="M18" s="50"/>
      <c r="N18" s="41"/>
      <c r="O18" s="41"/>
    </row>
    <row r="19" spans="2:17" ht="12" thickBot="1">
      <c r="B19" s="22"/>
      <c r="C19" s="36" t="s">
        <v>6</v>
      </c>
      <c r="D19" s="23"/>
      <c r="E19" s="23"/>
      <c r="F19" s="34">
        <v>200</v>
      </c>
      <c r="G19" s="23"/>
      <c r="H19" s="23"/>
      <c r="I19" s="23"/>
      <c r="J19" s="23"/>
      <c r="K19" s="23"/>
      <c r="L19" s="23"/>
      <c r="M19" s="25"/>
      <c r="N19" s="41"/>
      <c r="O19" s="41"/>
    </row>
    <row r="20" spans="2:17" ht="12" thickBot="1">
      <c r="B20" s="22"/>
      <c r="C20" s="36" t="s">
        <v>6</v>
      </c>
      <c r="D20" s="23"/>
      <c r="E20" s="23"/>
      <c r="F20" s="34">
        <v>322</v>
      </c>
      <c r="G20" s="23"/>
      <c r="H20" s="23"/>
      <c r="I20" s="23"/>
      <c r="J20" s="23"/>
      <c r="K20" s="23"/>
      <c r="L20" s="23"/>
      <c r="M20" s="25"/>
      <c r="N20" s="41"/>
      <c r="O20" s="41"/>
      <c r="Q20" s="2"/>
    </row>
    <row r="21" spans="2:17" ht="12" thickBo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41"/>
      <c r="O21" s="41"/>
    </row>
    <row r="23" spans="2:17" ht="21.75" thickBot="1">
      <c r="B23" s="47" t="s">
        <v>23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0"/>
      <c r="O23" s="40"/>
    </row>
    <row r="24" spans="2:17" ht="12" thickBo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41"/>
      <c r="O24" s="41"/>
    </row>
    <row r="25" spans="2:17" ht="12" thickBot="1">
      <c r="B25" s="9"/>
      <c r="C25" s="10" t="s">
        <v>0</v>
      </c>
      <c r="D25" s="10"/>
      <c r="E25" s="10"/>
      <c r="F25" s="36">
        <v>2</v>
      </c>
      <c r="G25" s="10"/>
      <c r="H25" s="10" t="s">
        <v>14</v>
      </c>
      <c r="I25" s="37">
        <f>I4</f>
        <v>3252</v>
      </c>
      <c r="J25" s="11"/>
      <c r="K25" s="10"/>
      <c r="L25" s="10"/>
      <c r="M25" s="12"/>
      <c r="N25" s="41"/>
      <c r="O25" s="41"/>
      <c r="P25" s="1" t="s">
        <v>17</v>
      </c>
      <c r="Q25" s="2">
        <f>I25/80</f>
        <v>40.65</v>
      </c>
    </row>
    <row r="26" spans="2:17">
      <c r="B26" s="9"/>
      <c r="C26" s="46" t="s">
        <v>25</v>
      </c>
      <c r="D26" s="10"/>
      <c r="E26" s="10"/>
      <c r="F26" s="10"/>
      <c r="G26" s="10"/>
      <c r="H26" s="10"/>
      <c r="I26" s="11"/>
      <c r="J26" s="11"/>
      <c r="K26" s="10"/>
      <c r="L26" s="10"/>
      <c r="M26" s="12"/>
      <c r="N26" s="41"/>
      <c r="O26" s="41"/>
    </row>
    <row r="27" spans="2:17">
      <c r="B27" s="9"/>
      <c r="C27" s="10"/>
      <c r="D27" s="10"/>
      <c r="E27" s="10"/>
      <c r="F27" s="10"/>
      <c r="G27" s="10"/>
      <c r="H27" s="10"/>
      <c r="I27" s="11"/>
      <c r="J27" s="11"/>
      <c r="K27" s="10"/>
      <c r="L27" s="10"/>
      <c r="M27" s="12"/>
      <c r="N27" s="41"/>
      <c r="O27" s="41"/>
      <c r="P27" s="1" t="s">
        <v>20</v>
      </c>
      <c r="Q27" s="2">
        <f>I25-(F25*8*Q25)</f>
        <v>2601.6</v>
      </c>
    </row>
    <row r="28" spans="2:17">
      <c r="B28" s="9"/>
      <c r="C28" s="10" t="s">
        <v>16</v>
      </c>
      <c r="D28" s="10"/>
      <c r="E28" s="10"/>
      <c r="F28" s="5">
        <f>Q27-F34-F35-F36-F37-F38-F39-F40-F41-I34-I35-I36-I37-I38</f>
        <v>950.50453999999979</v>
      </c>
      <c r="G28" s="10"/>
      <c r="H28" s="10" t="s">
        <v>22</v>
      </c>
      <c r="I28" s="5">
        <f>F7-F28</f>
        <v>411.63816000000008</v>
      </c>
      <c r="J28" s="11"/>
      <c r="K28" s="10"/>
      <c r="L28" s="10"/>
      <c r="M28" s="12"/>
      <c r="N28" s="41"/>
      <c r="O28" s="41"/>
    </row>
    <row r="29" spans="2:17">
      <c r="B29" s="9"/>
      <c r="C29" s="10"/>
      <c r="D29" s="10"/>
      <c r="E29" s="10"/>
      <c r="F29" s="10"/>
      <c r="G29" s="10"/>
      <c r="H29" s="10"/>
      <c r="I29" s="11"/>
      <c r="J29" s="11"/>
      <c r="K29" s="10"/>
      <c r="L29" s="10"/>
      <c r="M29" s="12"/>
      <c r="N29" s="41"/>
      <c r="O29" s="41"/>
      <c r="P29" s="1" t="s">
        <v>18</v>
      </c>
      <c r="Q29" s="2">
        <f>F35+F37+F38</f>
        <v>203.32</v>
      </c>
    </row>
    <row r="30" spans="2:17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2"/>
      <c r="N30" s="41"/>
      <c r="O30" s="41"/>
    </row>
    <row r="31" spans="2:17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2"/>
      <c r="N31" s="41"/>
      <c r="O31" s="41"/>
      <c r="P31" s="1" t="s">
        <v>19</v>
      </c>
      <c r="Q31" s="2">
        <f>F39</f>
        <v>390.23999999999995</v>
      </c>
    </row>
    <row r="32" spans="2:17">
      <c r="B32" s="9"/>
      <c r="C32" s="10" t="s">
        <v>12</v>
      </c>
      <c r="D32" s="10"/>
      <c r="E32" s="10"/>
      <c r="F32" s="10"/>
      <c r="G32" s="10"/>
      <c r="H32" s="10" t="s">
        <v>15</v>
      </c>
      <c r="I32" s="10"/>
      <c r="J32" s="10"/>
      <c r="K32" s="10"/>
      <c r="L32" s="10"/>
      <c r="M32" s="12"/>
      <c r="N32" s="41"/>
      <c r="O32" s="41"/>
    </row>
    <row r="33" spans="2:17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2"/>
      <c r="N33" s="41"/>
      <c r="O33" s="41"/>
    </row>
    <row r="34" spans="2:17">
      <c r="B34" s="9"/>
      <c r="C34" s="10" t="s">
        <v>1</v>
      </c>
      <c r="D34" s="10"/>
      <c r="E34" s="10"/>
      <c r="F34" s="32">
        <f>F13</f>
        <v>18</v>
      </c>
      <c r="G34" s="10"/>
      <c r="H34" s="10" t="s">
        <v>8</v>
      </c>
      <c r="I34" s="31">
        <f>(Q27-(F35+F37+F38+F39))*K34</f>
        <v>110.4422</v>
      </c>
      <c r="J34" s="11"/>
      <c r="K34" s="13">
        <f>K13</f>
        <v>5.5E-2</v>
      </c>
      <c r="L34" s="13"/>
      <c r="M34" s="14"/>
      <c r="N34" s="42"/>
      <c r="O34" s="42"/>
      <c r="P34" s="3"/>
      <c r="Q34" s="2"/>
    </row>
    <row r="35" spans="2:17" ht="12" thickBot="1">
      <c r="B35" s="9"/>
      <c r="C35" s="10" t="s">
        <v>2</v>
      </c>
      <c r="D35" s="10"/>
      <c r="E35" s="10"/>
      <c r="F35" s="32">
        <f>F14</f>
        <v>0</v>
      </c>
      <c r="G35" s="10"/>
      <c r="H35" s="10" t="s">
        <v>9</v>
      </c>
      <c r="I35" s="31">
        <f>(Q27-(F35+F37+F38+F39))*K35</f>
        <v>202.81204</v>
      </c>
      <c r="J35" s="11"/>
      <c r="K35" s="13">
        <f>K14</f>
        <v>0.10100000000000001</v>
      </c>
      <c r="L35" s="13"/>
      <c r="M35" s="14"/>
      <c r="N35" s="42"/>
      <c r="O35" s="42"/>
      <c r="P35" s="3"/>
    </row>
    <row r="36" spans="2:17" ht="12" thickBot="1">
      <c r="B36" s="9"/>
      <c r="C36" s="10" t="s">
        <v>3</v>
      </c>
      <c r="D36" s="10"/>
      <c r="E36" s="10"/>
      <c r="F36" s="34">
        <v>0</v>
      </c>
      <c r="G36" s="10"/>
      <c r="H36" s="10" t="s">
        <v>10</v>
      </c>
      <c r="I36" s="31">
        <f>((Q27-(F35+F37+F38)))*0.0145</f>
        <v>34.775059999999996</v>
      </c>
      <c r="J36" s="11"/>
      <c r="K36" s="10"/>
      <c r="L36" s="10"/>
      <c r="M36" s="12"/>
      <c r="N36" s="41"/>
      <c r="O36" s="41"/>
    </row>
    <row r="37" spans="2:17">
      <c r="B37" s="9"/>
      <c r="C37" s="10" t="s">
        <v>4</v>
      </c>
      <c r="D37" s="10"/>
      <c r="E37" s="10"/>
      <c r="F37" s="32">
        <f>F16</f>
        <v>138.32</v>
      </c>
      <c r="G37" s="10"/>
      <c r="H37" s="10" t="s">
        <v>11</v>
      </c>
      <c r="I37" s="31">
        <f>((Q27-(F35+F37+F38)))*0.062</f>
        <v>148.69335999999998</v>
      </c>
      <c r="J37" s="11"/>
      <c r="K37" s="10"/>
      <c r="L37" s="10"/>
      <c r="M37" s="12"/>
      <c r="N37" s="41"/>
      <c r="O37" s="41"/>
    </row>
    <row r="38" spans="2:17" ht="12" thickBot="1">
      <c r="B38" s="9"/>
      <c r="C38" s="10" t="s">
        <v>5</v>
      </c>
      <c r="D38" s="10"/>
      <c r="E38" s="10"/>
      <c r="F38" s="32">
        <f>F17</f>
        <v>65</v>
      </c>
      <c r="G38" s="10"/>
      <c r="H38" s="10" t="s">
        <v>7</v>
      </c>
      <c r="I38" s="31">
        <f>Q27*0.008</f>
        <v>20.812799999999999</v>
      </c>
      <c r="J38" s="11"/>
      <c r="K38" s="10"/>
      <c r="L38" s="10"/>
      <c r="M38" s="12"/>
      <c r="N38" s="41"/>
      <c r="O38" s="41"/>
      <c r="Q38" s="2"/>
    </row>
    <row r="39" spans="2:17" ht="12" thickBot="1">
      <c r="B39" s="9"/>
      <c r="C39" s="10" t="s">
        <v>13</v>
      </c>
      <c r="D39" s="35">
        <v>0.15</v>
      </c>
      <c r="E39" s="15"/>
      <c r="F39" s="31">
        <f>D39*Q27</f>
        <v>390.23999999999995</v>
      </c>
      <c r="G39" s="10"/>
      <c r="H39" s="10"/>
      <c r="I39" s="10"/>
      <c r="J39" s="10"/>
      <c r="K39" s="10"/>
      <c r="L39" s="10"/>
      <c r="M39" s="12"/>
      <c r="N39" s="41"/>
      <c r="O39" s="41"/>
    </row>
    <row r="40" spans="2:17" ht="12" thickBot="1">
      <c r="B40" s="9"/>
      <c r="C40" s="38" t="str">
        <f>C19</f>
        <v>OTHER</v>
      </c>
      <c r="D40" s="10"/>
      <c r="E40" s="10"/>
      <c r="F40" s="34">
        <f>F19</f>
        <v>200</v>
      </c>
      <c r="G40" s="10"/>
      <c r="H40" s="10"/>
      <c r="I40" s="10"/>
      <c r="J40" s="10"/>
      <c r="K40" s="10"/>
      <c r="L40" s="10"/>
      <c r="M40" s="12"/>
      <c r="N40" s="41"/>
      <c r="O40" s="41"/>
    </row>
    <row r="41" spans="2:17" ht="12" thickBot="1">
      <c r="B41" s="9"/>
      <c r="C41" s="38" t="str">
        <f>C20</f>
        <v>OTHER</v>
      </c>
      <c r="D41" s="10"/>
      <c r="E41" s="10"/>
      <c r="F41" s="34">
        <f>F20</f>
        <v>322</v>
      </c>
      <c r="G41" s="10"/>
      <c r="H41" s="10"/>
      <c r="I41" s="10"/>
      <c r="J41" s="10"/>
      <c r="K41" s="10"/>
      <c r="L41" s="10"/>
      <c r="M41" s="12"/>
      <c r="N41" s="41"/>
      <c r="O41" s="41"/>
      <c r="Q41" s="2"/>
    </row>
    <row r="42" spans="2:17" ht="12" thickBot="1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41"/>
      <c r="O42" s="41"/>
    </row>
  </sheetData>
  <sheetProtection password="83AF" sheet="1" objects="1" scenarios="1" selectLockedCells="1"/>
  <mergeCells count="4">
    <mergeCell ref="B2:M2"/>
    <mergeCell ref="B23:M23"/>
    <mergeCell ref="M17:M18"/>
    <mergeCell ref="M13:M14"/>
  </mergeCells>
  <printOptions horizontalCentered="1"/>
  <pageMargins left="0.7" right="0.7" top="0.75" bottom="0.75" header="0.3" footer="0.3"/>
  <pageSetup scale="110" orientation="landscape" r:id="rId1"/>
  <ignoredErrors>
    <ignoredError sqref="F34:F35 F37:F38 I25 F40:F41" unlockedFormula="1"/>
    <ignoredError sqref="F3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C9FFCDA-732E-49C3-A1E2-1DA891FDCF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D953D8-167C-4823-B6C9-B64F2C2A6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81502-7E5B-41D9-A83A-72A92D172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Furlough-Pay-Calculator</vt:lpstr>
      <vt:lpstr>'Furlough-Pay-Calculator'!Print_Area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Mortenson, Tracy W CMSgt USAF ANG JFHQ-ID/HRO-HRS(IS)</cp:lastModifiedBy>
  <cp:lastPrinted>2013-01-16T19:42:20Z</cp:lastPrinted>
  <dcterms:created xsi:type="dcterms:W3CDTF">2013-01-16T00:46:49Z</dcterms:created>
  <dcterms:modified xsi:type="dcterms:W3CDTF">2013-02-27T21:31:17Z</dcterms:modified>
</cp:coreProperties>
</file>